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<sst xmlns="http://schemas.openxmlformats.org/spreadsheetml/2006/main" count="2986" uniqueCount="2074">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</sst>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Несебър</v>
      </c>
      <c r="C2" s="1726"/>
      <c r="D2" s="1727"/>
      <c r="E2" s="1019"/>
      <c r="F2" s="1020">
        <f>+OTCHET!H9</f>
        <v>0</v>
      </c>
      <c r="G2" s="1021" t="str">
        <f>+OTCHET!F12</f>
        <v>5206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998</v>
      </c>
      <c r="O6" s="1008"/>
      <c r="P6" s="1045">
        <f>OTCHET!F9</f>
        <v>43830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5423</v>
      </c>
      <c r="K51" s="1095"/>
      <c r="L51" s="1102">
        <f>+IF($P$2=33,$Q51,0)</f>
        <v>0</v>
      </c>
      <c r="M51" s="1095"/>
      <c r="N51" s="1132">
        <f>+ROUND(+G51+J51+L51,0)</f>
        <v>5423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5423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62643</v>
      </c>
      <c r="K54" s="1095"/>
      <c r="L54" s="1120">
        <f>+IF($P$2=33,$Q54,0)</f>
        <v>0</v>
      </c>
      <c r="M54" s="1095"/>
      <c r="N54" s="1121">
        <f>+ROUND(+G54+J54+L54,0)</f>
        <v>62643</v>
      </c>
      <c r="O54" s="1097"/>
      <c r="P54" s="1119">
        <f>+ROUND(OTCHET!E187+OTCHET!E190,0)</f>
        <v>16000</v>
      </c>
      <c r="Q54" s="1120">
        <f>+ROUND(OTCHET!L187+OTCHET!L190,0)</f>
        <v>62643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14595</v>
      </c>
      <c r="K55" s="1095"/>
      <c r="L55" s="1120">
        <f>+IF($P$2=33,$Q55,0)</f>
        <v>0</v>
      </c>
      <c r="M55" s="1095"/>
      <c r="N55" s="1121">
        <f>+ROUND(+G55+J55+L55,0)</f>
        <v>14595</v>
      </c>
      <c r="O55" s="1097"/>
      <c r="P55" s="1119">
        <f>+ROUND(OTCHET!E196+OTCHET!E204,0)</f>
        <v>2000</v>
      </c>
      <c r="Q55" s="1120">
        <f>+ROUND(OTCHET!L196+OTCHET!L204,0)</f>
        <v>14595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82661</v>
      </c>
      <c r="K56" s="1095"/>
      <c r="L56" s="1208">
        <f>+ROUND(+SUM(L51:L55),0)</f>
        <v>0</v>
      </c>
      <c r="M56" s="1095"/>
      <c r="N56" s="1209">
        <f>+ROUND(+SUM(N51:N55),0)</f>
        <v>82661</v>
      </c>
      <c r="O56" s="1097"/>
      <c r="P56" s="1207">
        <f>+ROUND(+SUM(P51:P55),0)</f>
        <v>25540</v>
      </c>
      <c r="Q56" s="1208">
        <f>+ROUND(+SUM(Q51:Q55),0)</f>
        <v>82661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13915</v>
      </c>
      <c r="K69" s="1095"/>
      <c r="L69" s="1102">
        <f>+IF($P$2=33,$Q69,0)</f>
        <v>0</v>
      </c>
      <c r="M69" s="1095"/>
      <c r="N69" s="1132">
        <f>+ROUND(+G69+J69+L69,0)</f>
        <v>13915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13915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13915</v>
      </c>
      <c r="K71" s="1095"/>
      <c r="L71" s="1208">
        <f>+ROUND(+SUM(L69:L70),0)</f>
        <v>0</v>
      </c>
      <c r="M71" s="1095"/>
      <c r="N71" s="1209">
        <f>+ROUND(+SUM(N69:N70),0)</f>
        <v>13915</v>
      </c>
      <c r="O71" s="1097"/>
      <c r="P71" s="1207">
        <f>+ROUND(+SUM(P69:P70),0)</f>
        <v>0</v>
      </c>
      <c r="Q71" s="1208">
        <f>+ROUND(+SUM(Q69:Q70),0)</f>
        <v>13915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96576</v>
      </c>
      <c r="K77" s="1095"/>
      <c r="L77" s="1233">
        <f>+ROUND(L56+L63+L67+L71+L75,0)</f>
        <v>0</v>
      </c>
      <c r="M77" s="1095"/>
      <c r="N77" s="1234">
        <f>+ROUND(N56+N63+N67+N71+N75,0)</f>
        <v>96576</v>
      </c>
      <c r="O77" s="1097"/>
      <c r="P77" s="1231">
        <f>+ROUND(P56+P63+P67+P71+P75,0)</f>
        <v>25540</v>
      </c>
      <c r="Q77" s="1232">
        <f>+ROUND(Q56+Q63+Q67+Q71+Q75,0)</f>
        <v>96576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188356</v>
      </c>
      <c r="K79" s="1095"/>
      <c r="L79" s="1108">
        <f>+IF($P$2=33,$Q79,0)</f>
        <v>0</v>
      </c>
      <c r="M79" s="1095"/>
      <c r="N79" s="1109">
        <f>+ROUND(+G79+J79+L79,0)</f>
        <v>188356</v>
      </c>
      <c r="O79" s="1097"/>
      <c r="P79" s="1107">
        <f>+ROUND(OTCHET!E419,0)</f>
        <v>36000</v>
      </c>
      <c r="Q79" s="1108">
        <f>+ROUND(OTCHET!L419,0)</f>
        <v>188356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-34637</v>
      </c>
      <c r="K80" s="1095"/>
      <c r="L80" s="1120">
        <f>+IF($P$2=33,$Q80,0)</f>
        <v>0</v>
      </c>
      <c r="M80" s="1095"/>
      <c r="N80" s="1121">
        <f>+ROUND(+G80+J80+L80,0)</f>
        <v>-34637</v>
      </c>
      <c r="O80" s="1097"/>
      <c r="P80" s="1119">
        <f>+ROUND(OTCHET!E429,0)</f>
        <v>-35000</v>
      </c>
      <c r="Q80" s="1120">
        <f>+ROUND(OTCHET!L429,0)</f>
        <v>-34637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153719</v>
      </c>
      <c r="K81" s="1095"/>
      <c r="L81" s="1242">
        <f>+ROUND(L79+L80,0)</f>
        <v>0</v>
      </c>
      <c r="M81" s="1095"/>
      <c r="N81" s="1243">
        <f>+ROUND(N79+N80,0)</f>
        <v>153719</v>
      </c>
      <c r="O81" s="1097"/>
      <c r="P81" s="1241">
        <f>+ROUND(P79+P80,0)</f>
        <v>1000</v>
      </c>
      <c r="Q81" s="1242">
        <f>+ROUND(Q79+Q80,0)</f>
        <v>153719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57143</v>
      </c>
      <c r="K83" s="1095"/>
      <c r="L83" s="1255">
        <f>+ROUND(L48,0)-ROUND(L77,0)+ROUND(L81,0)</f>
        <v>0</v>
      </c>
      <c r="M83" s="1095"/>
      <c r="N83" s="1256">
        <f>+ROUND(N48,0)-ROUND(N77,0)+ROUND(N81,0)</f>
        <v>57143</v>
      </c>
      <c r="O83" s="1257"/>
      <c r="P83" s="1254">
        <f>+ROUND(P48,0)-ROUND(P77,0)+ROUND(P81,0)</f>
        <v>-24540</v>
      </c>
      <c r="Q83" s="1255">
        <f>+ROUND(Q48,0)-ROUND(Q77,0)+ROUND(Q81,0)</f>
        <v>57143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-57143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-57143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-57143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-57143</v>
      </c>
      <c r="K123" s="1095"/>
      <c r="L123" s="1120">
        <f>+IF($P$2=33,$Q123,0)</f>
        <v>0</v>
      </c>
      <c r="M123" s="1095"/>
      <c r="N123" s="1121">
        <f>+ROUND(+G123+J123+L123,0)</f>
        <v>-57143</v>
      </c>
      <c r="O123" s="1097"/>
      <c r="P123" s="1119">
        <f>+ROUND(OTCHET!E524,0)</f>
        <v>24540</v>
      </c>
      <c r="Q123" s="1120">
        <f>+ROUND(OTCHET!L524,0)</f>
        <v>-57143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-57143</v>
      </c>
      <c r="K127" s="1095"/>
      <c r="L127" s="1242">
        <f>+ROUND(+SUM(L122:L126),0)</f>
        <v>0</v>
      </c>
      <c r="M127" s="1095"/>
      <c r="N127" s="1243">
        <f>+ROUND(+SUM(N122:N126),0)</f>
        <v>-57143</v>
      </c>
      <c r="O127" s="1097"/>
      <c r="P127" s="1241">
        <f>+ROUND(+SUM(P122:P126),0)</f>
        <v>24540</v>
      </c>
      <c r="Q127" s="1242">
        <f>+ROUND(+SUM(Q122:Q126),0)</f>
        <v>-57143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43830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96576</v>
      </c>
      <c r="G38" s="848">
        <f>G39+G43+G44+G46+SUM(G48:G52)+G55</f>
        <v>96576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77238</v>
      </c>
      <c r="G39" s="811">
        <f>SUM(G40:G42)</f>
        <v>77238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61977</v>
      </c>
      <c r="G40" s="874">
        <f>OTCHET!I187</f>
        <v>61977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666</v>
      </c>
      <c r="G41" s="1635">
        <f>OTCHET!I190</f>
        <v>666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14595</v>
      </c>
      <c r="G42" s="1635">
        <f>+OTCHET!I196+OTCHET!I204</f>
        <v>14595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5423</v>
      </c>
      <c r="G43" s="816">
        <f>+OTCHET!I205+OTCHET!I223+OTCHET!I271</f>
        <v>5423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13915</v>
      </c>
      <c r="G46" s="867">
        <f>+OTCHET!I255+OTCHET!I256+OTCHET!I257+OTCHET!I258</f>
        <v>13915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13915</v>
      </c>
      <c r="G47" s="861">
        <f>+OTCHET!I256</f>
        <v>13915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153719</v>
      </c>
      <c r="G56" s="893">
        <f>+G57+G58+G62</f>
        <v>153719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153719</v>
      </c>
      <c r="G58" s="902">
        <f>+OTCHET!I383+OTCHET!I391+OTCHET!I396+OTCHET!I399+OTCHET!I402+OTCHET!I405+OTCHET!I406+OTCHET!I409+OTCHET!I422+OTCHET!I423+OTCHET!I424+OTCHET!I425+OTCHET!I426</f>
        <v>153719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-34637</v>
      </c>
      <c r="G59" s="906">
        <f>+OTCHET!I422+OTCHET!I423+OTCHET!I424+OTCHET!I425+OTCHET!I426</f>
        <v>1255</v>
      </c>
      <c r="H59" s="907">
        <f>+OTCHET!J422+OTCHET!J423+OTCHET!J424+OTCHET!J425+OTCHET!J426</f>
        <v>-35892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57143</v>
      </c>
      <c r="G64" s="928">
        <f>+G22-G38+G56-G63</f>
        <v>57143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-57143</v>
      </c>
      <c r="G66" s="938">
        <f>SUM(+G68+G76+G77+G84+G85+G86+G89+G90+G91+G92+G93+G94+G95)</f>
        <v>-57143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-57143</v>
      </c>
      <c r="G86" s="906">
        <f>+G87+G88</f>
        <v>-57143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-57143</v>
      </c>
      <c r="G88" s="964">
        <f>+OTCHET!I521+OTCHET!I524+OTCHET!I544</f>
        <v>-57143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1736</v>
      </c>
      <c r="C9" s="1822"/>
      <c r="D9" s="1823"/>
      <c r="E9" s="115">
        <v>43466</v>
      </c>
      <c r="F9" s="116">
        <v>43830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Несебър</v>
      </c>
      <c r="C12" s="1784"/>
      <c r="D12" s="1785"/>
      <c r="E12" s="118" t="s">
        <v>963</v>
      </c>
      <c r="F12" s="1586" t="s">
        <v>1376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Несебър</v>
      </c>
      <c r="C179" s="1784"/>
      <c r="D179" s="178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61977</v>
      </c>
      <c r="J187" s="275">
        <f t="shared" si="41"/>
        <v>0</v>
      </c>
      <c r="K187" s="276">
        <f t="shared" si="41"/>
        <v>0</v>
      </c>
      <c r="L187" s="273">
        <f t="shared" si="41"/>
        <v>61977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61977</v>
      </c>
      <c r="J188" s="283">
        <f t="shared" si="43"/>
        <v>0</v>
      </c>
      <c r="K188" s="284">
        <f t="shared" si="43"/>
        <v>0</v>
      </c>
      <c r="L188" s="281">
        <f t="shared" si="43"/>
        <v>61977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666</v>
      </c>
      <c r="J190" s="275">
        <f t="shared" si="44"/>
        <v>0</v>
      </c>
      <c r="K190" s="276">
        <f t="shared" si="44"/>
        <v>0</v>
      </c>
      <c r="L190" s="273">
        <f t="shared" si="44"/>
        <v>666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666</v>
      </c>
      <c r="J192" s="297">
        <f t="shared" si="45"/>
        <v>0</v>
      </c>
      <c r="K192" s="298">
        <f t="shared" si="45"/>
        <v>0</v>
      </c>
      <c r="L192" s="295">
        <f t="shared" si="45"/>
        <v>666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14595</v>
      </c>
      <c r="J196" s="275">
        <f t="shared" si="46"/>
        <v>0</v>
      </c>
      <c r="K196" s="276">
        <f t="shared" si="46"/>
        <v>0</v>
      </c>
      <c r="L196" s="273">
        <f t="shared" si="46"/>
        <v>14595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8410</v>
      </c>
      <c r="J197" s="283">
        <f t="shared" si="47"/>
        <v>0</v>
      </c>
      <c r="K197" s="284">
        <f t="shared" si="47"/>
        <v>0</v>
      </c>
      <c r="L197" s="281">
        <f t="shared" si="47"/>
        <v>8410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1579</v>
      </c>
      <c r="J198" s="297">
        <f t="shared" si="47"/>
        <v>0</v>
      </c>
      <c r="K198" s="298">
        <f t="shared" si="47"/>
        <v>0</v>
      </c>
      <c r="L198" s="295">
        <f t="shared" si="47"/>
        <v>1579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3080</v>
      </c>
      <c r="J200" s="297">
        <f t="shared" si="47"/>
        <v>0</v>
      </c>
      <c r="K200" s="298">
        <f t="shared" si="47"/>
        <v>0</v>
      </c>
      <c r="L200" s="295">
        <f t="shared" si="47"/>
        <v>3080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1526</v>
      </c>
      <c r="J201" s="297">
        <f t="shared" si="47"/>
        <v>0</v>
      </c>
      <c r="K201" s="298">
        <f t="shared" si="47"/>
        <v>0</v>
      </c>
      <c r="L201" s="295">
        <f t="shared" si="47"/>
        <v>1526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5423</v>
      </c>
      <c r="J205" s="275">
        <f t="shared" si="48"/>
        <v>0</v>
      </c>
      <c r="K205" s="276">
        <f t="shared" si="48"/>
        <v>0</v>
      </c>
      <c r="L205" s="310">
        <f t="shared" si="48"/>
        <v>5423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741</v>
      </c>
      <c r="J209" s="297">
        <f t="shared" si="49"/>
        <v>0</v>
      </c>
      <c r="K209" s="298">
        <f t="shared" si="49"/>
        <v>0</v>
      </c>
      <c r="L209" s="295">
        <f t="shared" si="49"/>
        <v>741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2786</v>
      </c>
      <c r="J210" s="297">
        <f t="shared" si="49"/>
        <v>0</v>
      </c>
      <c r="K210" s="298">
        <f t="shared" si="49"/>
        <v>0</v>
      </c>
      <c r="L210" s="295">
        <f t="shared" si="49"/>
        <v>2786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1896</v>
      </c>
      <c r="J212" s="322">
        <f t="shared" si="49"/>
        <v>0</v>
      </c>
      <c r="K212" s="323">
        <f t="shared" si="49"/>
        <v>0</v>
      </c>
      <c r="L212" s="320">
        <f t="shared" si="49"/>
        <v>1896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13915</v>
      </c>
      <c r="J256" s="275">
        <f t="shared" si="62"/>
        <v>0</v>
      </c>
      <c r="K256" s="276">
        <f t="shared" si="62"/>
        <v>0</v>
      </c>
      <c r="L256" s="310">
        <f t="shared" si="62"/>
        <v>13915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96576</v>
      </c>
      <c r="J301" s="397">
        <f t="shared" si="77"/>
        <v>0</v>
      </c>
      <c r="K301" s="398">
        <f t="shared" si="77"/>
        <v>0</v>
      </c>
      <c r="L301" s="395">
        <f t="shared" si="77"/>
        <v>96576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Несебър</v>
      </c>
      <c r="C353" s="1784"/>
      <c r="D353" s="178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-1138</v>
      </c>
      <c r="J396" s="444">
        <f t="shared" si="88"/>
        <v>1140</v>
      </c>
      <c r="K396" s="445">
        <f>SUM(K397:K398)</f>
        <v>0</v>
      </c>
      <c r="L396" s="1378">
        <f t="shared" si="88"/>
        <v>2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>
        <v>7471</v>
      </c>
      <c r="J397" s="153">
        <v>1140</v>
      </c>
      <c r="K397" s="154">
        <v>0</v>
      </c>
      <c r="L397" s="1379">
        <f>I397+J397+K397</f>
        <v>8611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>
        <v>-8609</v>
      </c>
      <c r="J398" s="174"/>
      <c r="K398" s="175">
        <v>0</v>
      </c>
      <c r="L398" s="1383">
        <f>I398+J398+K398</f>
        <v>-8609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153602</v>
      </c>
      <c r="J399" s="444">
        <f t="shared" si="89"/>
        <v>34752</v>
      </c>
      <c r="K399" s="445">
        <f>SUM(K400:K401)</f>
        <v>0</v>
      </c>
      <c r="L399" s="1378">
        <f t="shared" si="89"/>
        <v>188354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153602</v>
      </c>
      <c r="J400" s="159">
        <v>34752</v>
      </c>
      <c r="K400" s="154">
        <v>0</v>
      </c>
      <c r="L400" s="1379">
        <f>I400+J400+K400</f>
        <v>188354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152464</v>
      </c>
      <c r="J419" s="496">
        <f t="shared" si="95"/>
        <v>35892</v>
      </c>
      <c r="K419" s="515">
        <f>SUM(K361,K375,K383,K388,K391,K396,K399,K402,K405,K406,K409,K412)</f>
        <v>0</v>
      </c>
      <c r="L419" s="512">
        <f t="shared" si="95"/>
        <v>188356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-35000</v>
      </c>
      <c r="F424" s="483"/>
      <c r="G424" s="484">
        <v>-35000</v>
      </c>
      <c r="H424" s="1475">
        <v>0</v>
      </c>
      <c r="I424" s="483">
        <v>1255</v>
      </c>
      <c r="J424" s="484">
        <v>-35892</v>
      </c>
      <c r="K424" s="1475">
        <v>0</v>
      </c>
      <c r="L424" s="1378">
        <f>I424+J424+K424</f>
        <v>-34637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1255</v>
      </c>
      <c r="J429" s="514">
        <f t="shared" si="97"/>
        <v>-35892</v>
      </c>
      <c r="K429" s="515">
        <f t="shared" si="97"/>
        <v>0</v>
      </c>
      <c r="L429" s="512">
        <f t="shared" si="97"/>
        <v>-34637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Несебър</v>
      </c>
      <c r="C438" s="1784"/>
      <c r="D438" s="178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57143</v>
      </c>
      <c r="J445" s="547">
        <f t="shared" si="99"/>
        <v>0</v>
      </c>
      <c r="K445" s="548">
        <f t="shared" si="99"/>
        <v>0</v>
      </c>
      <c r="L445" s="549">
        <f t="shared" si="99"/>
        <v>57143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-57143</v>
      </c>
      <c r="J446" s="554">
        <f t="shared" si="100"/>
        <v>0</v>
      </c>
      <c r="K446" s="555">
        <f t="shared" si="100"/>
        <v>0</v>
      </c>
      <c r="L446" s="556">
        <f>+L597</f>
        <v>-57143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Несебър</v>
      </c>
      <c r="C454" s="1784"/>
      <c r="D454" s="178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-57143</v>
      </c>
      <c r="J524" s="580">
        <f t="shared" si="120"/>
        <v>0</v>
      </c>
      <c r="K524" s="581">
        <f t="shared" si="120"/>
        <v>0</v>
      </c>
      <c r="L524" s="578">
        <f t="shared" si="120"/>
        <v>-57143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-57143</v>
      </c>
      <c r="J527" s="159"/>
      <c r="K527" s="585">
        <v>0</v>
      </c>
      <c r="L527" s="1387">
        <f t="shared" si="116"/>
        <v>-57143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-57143</v>
      </c>
      <c r="J597" s="664">
        <f t="shared" si="133"/>
        <v>0</v>
      </c>
      <c r="K597" s="666">
        <f t="shared" si="133"/>
        <v>0</v>
      </c>
      <c r="L597" s="662">
        <f t="shared" si="133"/>
        <v>-57143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Несебър</v>
      </c>
      <c r="C623" s="1781"/>
      <c r="D623" s="1782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16000</v>
      </c>
      <c r="F637" s="274">
        <f>SUM(F638:F639)</f>
        <v>16000</v>
      </c>
      <c r="G637" s="275">
        <f>SUM(G638:G639)</f>
        <v>0</v>
      </c>
      <c r="H637" s="276">
        <f>SUM(H638:H639)</f>
        <v>0</v>
      </c>
      <c r="I637" s="274">
        <f>SUM(I638:I639)</f>
        <v>59377</v>
      </c>
      <c r="J637" s="275">
        <f>SUM(J638:J639)</f>
        <v>0</v>
      </c>
      <c r="K637" s="276">
        <f>SUM(K638:K639)</f>
        <v>0</v>
      </c>
      <c r="L637" s="273">
        <f>SUM(L638:L639)</f>
        <v>59377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59377</v>
      </c>
      <c r="J638" s="153"/>
      <c r="K638" s="1418"/>
      <c r="L638" s="281">
        <f>I638+J638+K638</f>
        <v>59377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666</v>
      </c>
      <c r="J640" s="275">
        <f>SUM(J641:J645)</f>
        <v>0</v>
      </c>
      <c r="K640" s="276">
        <f>SUM(K641:K645)</f>
        <v>0</v>
      </c>
      <c r="L640" s="273">
        <f>SUM(L641:L645)</f>
        <v>666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666</v>
      </c>
      <c r="J642" s="159"/>
      <c r="K642" s="1420"/>
      <c r="L642" s="295">
        <f>I642+J642+K642</f>
        <v>666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2000</v>
      </c>
      <c r="F646" s="274">
        <f>SUM(F647:F653)</f>
        <v>2000</v>
      </c>
      <c r="G646" s="275">
        <f>SUM(G647:G653)</f>
        <v>0</v>
      </c>
      <c r="H646" s="276">
        <f>SUM(H647:H653)</f>
        <v>0</v>
      </c>
      <c r="I646" s="274">
        <f>SUM(I647:I653)</f>
        <v>14087</v>
      </c>
      <c r="J646" s="275">
        <f>SUM(J647:J653)</f>
        <v>0</v>
      </c>
      <c r="K646" s="276">
        <f>SUM(K647:K653)</f>
        <v>0</v>
      </c>
      <c r="L646" s="273">
        <f>SUM(L647:L653)</f>
        <v>14087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1000</v>
      </c>
      <c r="F647" s="152">
        <v>1000</v>
      </c>
      <c r="G647" s="153"/>
      <c r="H647" s="1418"/>
      <c r="I647" s="152">
        <v>8103</v>
      </c>
      <c r="J647" s="153"/>
      <c r="K647" s="1418"/>
      <c r="L647" s="281">
        <f>I647+J647+K647</f>
        <v>8103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>
        <v>1579</v>
      </c>
      <c r="J648" s="159"/>
      <c r="K648" s="1420"/>
      <c r="L648" s="295">
        <f>I648+J648+K648</f>
        <v>1579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500</v>
      </c>
      <c r="F650" s="158">
        <v>500</v>
      </c>
      <c r="G650" s="159"/>
      <c r="H650" s="1420"/>
      <c r="I650" s="158">
        <v>2953</v>
      </c>
      <c r="J650" s="159"/>
      <c r="K650" s="1420"/>
      <c r="L650" s="295">
        <f>I650+J650+K650</f>
        <v>2953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500</v>
      </c>
      <c r="F651" s="158">
        <v>500</v>
      </c>
      <c r="G651" s="159"/>
      <c r="H651" s="1420"/>
      <c r="I651" s="158">
        <v>1452</v>
      </c>
      <c r="J651" s="159"/>
      <c r="K651" s="1420"/>
      <c r="L651" s="295">
        <f>I651+J651+K651</f>
        <v>1452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7540</v>
      </c>
      <c r="F655" s="274">
        <f>SUM(F656:F672)</f>
        <v>7540</v>
      </c>
      <c r="G655" s="275">
        <f>SUM(G656:G672)</f>
        <v>0</v>
      </c>
      <c r="H655" s="276">
        <f>SUM(H656:H672)</f>
        <v>0</v>
      </c>
      <c r="I655" s="274">
        <f>SUM(I656:I672)</f>
        <v>5423</v>
      </c>
      <c r="J655" s="275">
        <f>SUM(J656:J672)</f>
        <v>0</v>
      </c>
      <c r="K655" s="276">
        <f>SUM(K656:K672)</f>
        <v>0</v>
      </c>
      <c r="L655" s="310">
        <f>SUM(L656:L672)</f>
        <v>5423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>
        <v>741</v>
      </c>
      <c r="J659" s="159"/>
      <c r="K659" s="1420"/>
      <c r="L659" s="295">
        <f>I659+J659+K659</f>
        <v>741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1000</v>
      </c>
      <c r="F660" s="158">
        <v>1000</v>
      </c>
      <c r="G660" s="159"/>
      <c r="H660" s="1420"/>
      <c r="I660" s="158">
        <v>2786</v>
      </c>
      <c r="J660" s="159"/>
      <c r="K660" s="1420"/>
      <c r="L660" s="295">
        <f>I660+J660+K660</f>
        <v>2786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6540</v>
      </c>
      <c r="F662" s="454">
        <v>6540</v>
      </c>
      <c r="G662" s="455"/>
      <c r="H662" s="1428"/>
      <c r="I662" s="454">
        <v>1896</v>
      </c>
      <c r="J662" s="455"/>
      <c r="K662" s="1428"/>
      <c r="L662" s="320">
        <f>I662+J662+K662</f>
        <v>1896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>
        <v>13915</v>
      </c>
      <c r="J706" s="1423"/>
      <c r="K706" s="1424"/>
      <c r="L706" s="310">
        <f>I706+J706+K706</f>
        <v>13915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25540</v>
      </c>
      <c r="F752" s="396">
        <f>SUM(F637,F640,F646,F654,F655,F673,F677,F683,F686,F687,F688,F689,F690,F699,F705,F706,F707,F708,F715,F719,F720,F721,F722,F725,F726,F734,F737,F738,F743)+F748</f>
        <v>25540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93468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93468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Несебър</v>
      </c>
      <c r="C761" s="1781"/>
      <c r="D761" s="1782"/>
      <c r="E761" s="115">
        <f>$E$9</f>
        <v>43466</v>
      </c>
      <c r="F761" s="226">
        <f>$F$9</f>
        <v>43830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Несебър</v>
      </c>
      <c r="C764" s="1840"/>
      <c r="D764" s="1841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5589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5589</v>
      </c>
      <c r="D773" s="1452" t="s">
        <v>583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2600</v>
      </c>
      <c r="J775" s="275">
        <f>SUM(J776:J777)</f>
        <v>0</v>
      </c>
      <c r="K775" s="276">
        <f>SUM(K776:K777)</f>
        <v>0</v>
      </c>
      <c r="L775" s="273">
        <f>SUM(L776:L777)</f>
        <v>2600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>
        <v>2600</v>
      </c>
      <c r="J776" s="153"/>
      <c r="K776" s="1418"/>
      <c r="L776" s="281">
        <f>I776+J776+K776</f>
        <v>2600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508</v>
      </c>
      <c r="J784" s="275">
        <f>SUM(J785:J791)</f>
        <v>0</v>
      </c>
      <c r="K784" s="276">
        <f>SUM(K785:K791)</f>
        <v>0</v>
      </c>
      <c r="L784" s="273">
        <f>SUM(L785:L791)</f>
        <v>508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>
        <v>307</v>
      </c>
      <c r="J785" s="153"/>
      <c r="K785" s="1418"/>
      <c r="L785" s="281">
        <f>I785+J785+K785</f>
        <v>307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>
        <v>127</v>
      </c>
      <c r="J788" s="159"/>
      <c r="K788" s="1420"/>
      <c r="L788" s="295">
        <f>I788+J788+K788</f>
        <v>127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>
        <v>74</v>
      </c>
      <c r="J789" s="159"/>
      <c r="K789" s="1420"/>
      <c r="L789" s="295">
        <f>I789+J789+K789</f>
        <v>74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3108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3108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